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activeTab="1"/>
  </bookViews>
  <sheets>
    <sheet name="Feiertage" sheetId="1" r:id="rId1"/>
    <sheet name="Formeln" sheetId="2" r:id="rId2"/>
    <sheet name="Gauss_vs_Kurz" sheetId="3" r:id="rId3"/>
  </sheets>
  <definedNames>
    <definedName name="AktuellesJahr">#REF!</definedName>
    <definedName name="Aufgabe">#REF!</definedName>
    <definedName name="Bereich">#REF!</definedName>
    <definedName name="Feiertage">#REF!</definedName>
    <definedName name="Feiertage_2">#REF!</definedName>
    <definedName name="Lösung">#REF!</definedName>
    <definedName name="Titel">#REF!</definedName>
    <definedName name="Versionen">#REF!</definedName>
  </definedNames>
  <calcPr fullCalcOnLoad="1"/>
</workbook>
</file>

<file path=xl/sharedStrings.xml><?xml version="1.0" encoding="utf-8"?>
<sst xmlns="http://schemas.openxmlformats.org/spreadsheetml/2006/main" count="167" uniqueCount="123">
  <si>
    <t>Neujahr</t>
  </si>
  <si>
    <t>Hl. Drei Könige</t>
  </si>
  <si>
    <t>Fastnacht</t>
  </si>
  <si>
    <t>Karfreitag</t>
  </si>
  <si>
    <t>Ostersonntag</t>
  </si>
  <si>
    <t>Ostermontag</t>
  </si>
  <si>
    <t>Tag der Arbeit</t>
  </si>
  <si>
    <t>Christi Himmelfahrt</t>
  </si>
  <si>
    <t>Muttertag</t>
  </si>
  <si>
    <t>Pfingstsonntag</t>
  </si>
  <si>
    <t>Pfingstmontag</t>
  </si>
  <si>
    <t>Fronleichnam</t>
  </si>
  <si>
    <t>Allerheiligen</t>
  </si>
  <si>
    <t>Buß- und Bettag</t>
  </si>
  <si>
    <t>Heiligabend</t>
  </si>
  <si>
    <t>1. Weihnachtstag</t>
  </si>
  <si>
    <t>2. Weihnachtstag</t>
  </si>
  <si>
    <t>Sylvester</t>
  </si>
  <si>
    <t>Tag der Einheit</t>
  </si>
  <si>
    <t>1.Weihnachtstag</t>
  </si>
  <si>
    <t>2.Weihnachtstag</t>
  </si>
  <si>
    <t>Himmelfahrt</t>
  </si>
  <si>
    <t>Volkstrauertag</t>
  </si>
  <si>
    <t>Totensonntag</t>
  </si>
  <si>
    <t>1. Advent</t>
  </si>
  <si>
    <t>2. Advent</t>
  </si>
  <si>
    <t>3. Advent</t>
  </si>
  <si>
    <t>4. Advent</t>
  </si>
  <si>
    <t>Rosenmontag</t>
  </si>
  <si>
    <t>Aschermittwoch</t>
  </si>
  <si>
    <t>Mariä Lichtmeß</t>
  </si>
  <si>
    <t>Mariä Verkündung</t>
  </si>
  <si>
    <t>Peter und Paul</t>
  </si>
  <si>
    <t>Mariä Himmelfahrt</t>
  </si>
  <si>
    <t>Mariä Geburt</t>
  </si>
  <si>
    <t xml:space="preserve">Erntedankfest </t>
  </si>
  <si>
    <t>Reformationstag</t>
  </si>
  <si>
    <t>Gründonnerstag</t>
  </si>
  <si>
    <t>Hlg. 3 Könige</t>
  </si>
  <si>
    <t>Baden-Württemberg</t>
  </si>
  <si>
    <t>Bayern</t>
  </si>
  <si>
    <t>Sachsen-Anhalt</t>
  </si>
  <si>
    <t>Brandenburg</t>
  </si>
  <si>
    <t>Hessen</t>
  </si>
  <si>
    <t>Nordrhein-Westfalen</t>
  </si>
  <si>
    <t>Mecklenburg-Vorpommern</t>
  </si>
  <si>
    <t>Rheinland-Pfalz</t>
  </si>
  <si>
    <t>Saarland</t>
  </si>
  <si>
    <t>Sachsen</t>
  </si>
  <si>
    <t>Thüringen</t>
  </si>
  <si>
    <t>1 =</t>
  </si>
  <si>
    <t>2 =</t>
  </si>
  <si>
    <t>3 =</t>
  </si>
  <si>
    <t>4 =</t>
  </si>
  <si>
    <t>5 =</t>
  </si>
  <si>
    <t>6 =</t>
  </si>
  <si>
    <t>2-1</t>
  </si>
  <si>
    <t>2-2</t>
  </si>
  <si>
    <t>K</t>
  </si>
  <si>
    <t>Gesetzliche Feiertage in Deutschland</t>
  </si>
  <si>
    <t>Friedensfest Augsburg</t>
  </si>
  <si>
    <t>Staatsministerium des Inneren durch Rechtsverordnung bestimmten</t>
  </si>
  <si>
    <t>Gemeinden im Landkreis Bautzen und im Westlausitzkreis.</t>
  </si>
  <si>
    <t>überwiegend katholischer Bevölkerung Fronleichnam als gesetzlichen</t>
  </si>
  <si>
    <t>Feiertag festlegen. Bis zum Erlaß dieser Rechtsverordnung gilt der</t>
  </si>
  <si>
    <t>Fronleichnamstag in denjenigen Teilen Thüringens, in denen er 1994 als</t>
  </si>
  <si>
    <t>gesetzlicher Feiertag begangen wurde, als solcher fort.</t>
  </si>
  <si>
    <t>katholischer Bevölkerung</t>
  </si>
  <si>
    <r>
      <t xml:space="preserve">2-1 = </t>
    </r>
    <r>
      <rPr>
        <sz val="10"/>
        <rFont val="Arial"/>
        <family val="0"/>
      </rPr>
      <t>Fronleichnam ist gesetzlicher Feiertag nur in den vom</t>
    </r>
  </si>
  <si>
    <r>
      <t xml:space="preserve">2-2 = </t>
    </r>
    <r>
      <rPr>
        <sz val="10"/>
        <rFont val="Arial"/>
        <family val="0"/>
      </rPr>
      <t>Der Innenminister kann durch Rechtsverordnung für Gemeinden mit</t>
    </r>
  </si>
  <si>
    <r>
      <t xml:space="preserve">K = </t>
    </r>
    <r>
      <rPr>
        <sz val="10"/>
        <rFont val="Arial"/>
        <family val="0"/>
      </rPr>
      <t>in Bayern gesetzlicher Feiertag nur in Gemeinden mit überwiegend</t>
    </r>
  </si>
  <si>
    <t>=DM((TAG(MINUTE(B3/38)/2+55)&amp;".4."&amp;B3)/7;)*7-6</t>
  </si>
  <si>
    <t>=TEXT(WENN(A6-31 &lt; 1;A6;A6-31);"0#")&amp;"."&amp;WENN(A6 &gt; 31;"04.";"03.")&amp;A1</t>
  </si>
  <si>
    <t>Gauss-Version</t>
  </si>
  <si>
    <t>Kurzfassung</t>
  </si>
  <si>
    <t>Jahr</t>
  </si>
  <si>
    <t>Gauss-Version *</t>
  </si>
  <si>
    <t>in der anderen stimmt gar nichts!</t>
  </si>
  <si>
    <t>* = bei Jahren vor 1900 wird in der "Gauss-Tabelle" nur noch der Ostersonntag richtig angezeigt,</t>
  </si>
  <si>
    <t>572 bis 8.702</t>
  </si>
  <si>
    <t>1900 - 2078</t>
  </si>
  <si>
    <t>richtig von</t>
  </si>
  <si>
    <t>Altweiberfastnacht</t>
  </si>
  <si>
    <t>Gesetzliche, kirchliche und allgemeine Feiertage oder auch nicht in Deutschland</t>
  </si>
  <si>
    <t>Hilfsformeln</t>
  </si>
  <si>
    <r>
      <t xml:space="preserve">Blau = Bundeseinheitliche gesetzliche </t>
    </r>
    <r>
      <rPr>
        <b/>
        <sz val="8"/>
        <color indexed="12"/>
        <rFont val="Arial"/>
        <family val="2"/>
      </rPr>
      <t>Feiertage</t>
    </r>
  </si>
  <si>
    <t>=DATUM(A$2;1;1)</t>
  </si>
  <si>
    <t>=DATUM(A$2;2;2)</t>
  </si>
  <si>
    <t>=DATUM(A$2;1;6)</t>
  </si>
  <si>
    <t>=B$13-52</t>
  </si>
  <si>
    <t>=B$13-48</t>
  </si>
  <si>
    <t>=B$13-47</t>
  </si>
  <si>
    <t>=B$13-46</t>
  </si>
  <si>
    <t>=DATUM(A$2;3;25)</t>
  </si>
  <si>
    <t>=B$12-2</t>
  </si>
  <si>
    <t>=B$13-2</t>
  </si>
  <si>
    <t>=DM((TAG(MINUTE(A$2/38)/2+55)&amp;".4."&amp;A$2)/7;)*7-6</t>
  </si>
  <si>
    <t>=B$13+1</t>
  </si>
  <si>
    <t>=DATUM(A$2;5;1)</t>
  </si>
  <si>
    <t>=B$13+39</t>
  </si>
  <si>
    <t>=DATUM(A$2;5;1)+15-WOCHENTAG(DATUM(A$2;5;1))</t>
  </si>
  <si>
    <t>=B$13+49</t>
  </si>
  <si>
    <t>=B$13+50</t>
  </si>
  <si>
    <t>=B$13+60</t>
  </si>
  <si>
    <t>=DATUM(A$2;6;29)</t>
  </si>
  <si>
    <t>=DATUM(A$2;8;8)</t>
  </si>
  <si>
    <t>=DATUM(A$2;8;15)</t>
  </si>
  <si>
    <t>=DATUM(A$2;9;8)</t>
  </si>
  <si>
    <t>=DATUM(A$2;10;WENN(REST(DATUM(A$2;10;1)-B$13+1;7)=1;1;9-REST(DATUM(A$2;10;1)-B$13+1;7)))</t>
  </si>
  <si>
    <t>=DATUM(A$2;10;3)</t>
  </si>
  <si>
    <t>=DATUM(A$2;10;31)</t>
  </si>
  <si>
    <t>=DATUM(A$2;11;1)</t>
  </si>
  <si>
    <t>=B37-WOCHENTAG(B37;2)-5*7</t>
  </si>
  <si>
    <t>=B37-WOCHENTAG(B37;2)-4*7-4</t>
  </si>
  <si>
    <t>=B37-WOCHENTAG(B37;2)-4*7</t>
  </si>
  <si>
    <t>=B37-WOCHENTAG(B37;2)-3*7</t>
  </si>
  <si>
    <t>=B37-WOCHENTAG(B37;2)-2*7</t>
  </si>
  <si>
    <t>=B37-WOCHENTAG(B37;2)-1*7</t>
  </si>
  <si>
    <t>=B37-WOCHENTAG(B37;2)</t>
  </si>
  <si>
    <t>=DATUM(A$2;12;24)</t>
  </si>
  <si>
    <t>=DATUM(A$2;12;25)</t>
  </si>
  <si>
    <t>=DATUM(A$2;12;26)</t>
  </si>
  <si>
    <t>=DATUM(A$2;12;31)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</si>
</sst>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\,\ dd/mm/yy"/>
    <numFmt numFmtId="173" formatCode="h:mm"/>
    <numFmt numFmtId="174" formatCode="dddd\,\ dd/mm/yy"/>
    <numFmt numFmtId="175" formatCode="dd"/>
    <numFmt numFmtId="176" formatCode="General;\-\ General;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[$-407]dddd\,\ d\.\ mmmm\ yyyy"/>
    <numFmt numFmtId="182" formatCode="dd/mm/"/>
    <numFmt numFmtId="183" formatCode="mm/\d\d/\y\y\y\y"/>
    <numFmt numFmtId="184" formatCode="#,##0.00;\-#,##0.00"/>
    <numFmt numFmtId="185" formatCode="ddd"/>
    <numFmt numFmtId="186" formatCode="mmmm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 quotePrefix="1">
      <alignment/>
    </xf>
    <xf numFmtId="172" fontId="0" fillId="0" borderId="0" xfId="0" applyNumberFormat="1" applyFill="1" applyAlignment="1">
      <alignment horizontal="right"/>
    </xf>
    <xf numFmtId="14" fontId="0" fillId="0" borderId="1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4" fontId="0" fillId="0" borderId="3" xfId="0" applyNumberFormat="1" applyBorder="1" applyAlignment="1" applyProtection="1">
      <alignment horizontal="center"/>
      <protection hidden="1"/>
    </xf>
    <xf numFmtId="0" fontId="0" fillId="0" borderId="4" xfId="0" applyNumberFormat="1" applyBorder="1" applyAlignment="1" applyProtection="1">
      <alignment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 quotePrefix="1">
      <alignment horizontal="lef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14" fontId="0" fillId="2" borderId="5" xfId="0" applyNumberFormat="1" applyFont="1" applyFill="1" applyBorder="1" applyAlignment="1" applyProtection="1">
      <alignment horizontal="center"/>
      <protection hidden="1"/>
    </xf>
    <xf numFmtId="0" fontId="0" fillId="2" borderId="6" xfId="0" applyNumberFormat="1" applyFont="1" applyFill="1" applyBorder="1" applyAlignment="1" applyProtection="1">
      <alignment/>
      <protection hidden="1"/>
    </xf>
    <xf numFmtId="173" fontId="3" fillId="0" borderId="0" xfId="0" applyNumberFormat="1" applyFont="1" applyAlignment="1" quotePrefix="1">
      <alignment/>
    </xf>
    <xf numFmtId="0" fontId="0" fillId="0" borderId="7" xfId="0" applyNumberFormat="1" applyBorder="1" applyAlignment="1" applyProtection="1">
      <alignment/>
      <protection hidden="1"/>
    </xf>
    <xf numFmtId="14" fontId="0" fillId="0" borderId="7" xfId="0" applyNumberFormat="1" applyBorder="1" applyAlignment="1" applyProtection="1">
      <alignment horizontal="center"/>
      <protection hidden="1"/>
    </xf>
    <xf numFmtId="0" fontId="0" fillId="2" borderId="8" xfId="0" applyNumberFormat="1" applyFont="1" applyFill="1" applyBorder="1" applyAlignment="1" applyProtection="1">
      <alignment/>
      <protection hidden="1"/>
    </xf>
    <xf numFmtId="14" fontId="0" fillId="2" borderId="8" xfId="0" applyNumberFormat="1" applyFont="1" applyFill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/>
      <protection hidden="1"/>
    </xf>
    <xf numFmtId="14" fontId="0" fillId="0" borderId="9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hidden="1"/>
    </xf>
    <xf numFmtId="14" fontId="0" fillId="0" borderId="10" xfId="0" applyNumberFormat="1" applyBorder="1" applyAlignment="1" applyProtection="1">
      <alignment horizontal="center"/>
      <protection hidden="1"/>
    </xf>
    <xf numFmtId="0" fontId="0" fillId="3" borderId="9" xfId="0" applyNumberFormat="1" applyFill="1" applyBorder="1" applyAlignment="1" applyProtection="1">
      <alignment/>
      <protection hidden="1"/>
    </xf>
    <xf numFmtId="14" fontId="0" fillId="3" borderId="9" xfId="0" applyNumberForma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8" fillId="3" borderId="1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14" fontId="0" fillId="0" borderId="5" xfId="0" applyNumberFormat="1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/>
      <protection hidden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" borderId="14" xfId="0" applyNumberFormat="1" applyFont="1" applyFill="1" applyBorder="1" applyAlignment="1" applyProtection="1">
      <alignment horizontal="center"/>
      <protection hidden="1"/>
    </xf>
    <xf numFmtId="0" fontId="9" fillId="3" borderId="15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workbookViewId="0" topLeftCell="A1">
      <pane ySplit="3" topLeftCell="BM4" activePane="bottomLeft" state="frozen"/>
      <selection pane="topLeft" activeCell="A1" sqref="A1"/>
      <selection pane="bottomLeft" activeCell="B3" sqref="B3:C3"/>
    </sheetView>
  </sheetViews>
  <sheetFormatPr defaultColWidth="11.421875" defaultRowHeight="12.75"/>
  <cols>
    <col min="3" max="3" width="19.7109375" style="0" bestFit="1" customWidth="1"/>
    <col min="4" max="4" width="5.7109375" style="0" customWidth="1"/>
    <col min="5" max="5" width="3.7109375" style="0" customWidth="1"/>
    <col min="6" max="6" width="17.8515625" style="0" bestFit="1" customWidth="1"/>
    <col min="7" max="7" width="3.57421875" style="0" customWidth="1"/>
    <col min="8" max="9" width="3.7109375" style="0" customWidth="1"/>
    <col min="10" max="10" width="23.00390625" style="0" bestFit="1" customWidth="1"/>
  </cols>
  <sheetData>
    <row r="1" ht="12.75">
      <c r="B1" s="13" t="s">
        <v>59</v>
      </c>
    </row>
    <row r="2" ht="13.5" thickBot="1"/>
    <row r="3" spans="2:3" ht="13.5" thickBot="1">
      <c r="B3" s="45">
        <v>2008</v>
      </c>
      <c r="C3" s="46"/>
    </row>
    <row r="4" spans="2:10" ht="12.75">
      <c r="B4" s="40">
        <f>DATE(B3,1,1)</f>
        <v>39448</v>
      </c>
      <c r="C4" s="41" t="s">
        <v>0</v>
      </c>
      <c r="D4" s="17"/>
      <c r="E4" s="21" t="s">
        <v>50</v>
      </c>
      <c r="F4" s="21" t="s">
        <v>39</v>
      </c>
      <c r="G4" s="21"/>
      <c r="H4" s="21"/>
      <c r="I4" s="21" t="s">
        <v>53</v>
      </c>
      <c r="J4" s="21" t="s">
        <v>42</v>
      </c>
    </row>
    <row r="5" spans="2:10" ht="12.75">
      <c r="B5" s="23">
        <f>DATE(B3,1,6)</f>
        <v>39453</v>
      </c>
      <c r="C5" s="24" t="s">
        <v>38</v>
      </c>
      <c r="D5" s="17">
        <v>1</v>
      </c>
      <c r="E5" s="21"/>
      <c r="F5" s="21" t="s">
        <v>40</v>
      </c>
      <c r="G5" s="21"/>
      <c r="H5" s="21"/>
      <c r="I5" s="21"/>
      <c r="J5" s="21" t="s">
        <v>45</v>
      </c>
    </row>
    <row r="6" spans="2:10" ht="12.75">
      <c r="B6" s="8">
        <f>B7-2</f>
        <v>39528</v>
      </c>
      <c r="C6" s="9" t="s">
        <v>3</v>
      </c>
      <c r="D6" s="17"/>
      <c r="E6" s="21"/>
      <c r="F6" s="21" t="s">
        <v>41</v>
      </c>
      <c r="G6" s="21"/>
      <c r="H6" s="21"/>
      <c r="I6" s="21"/>
      <c r="J6" s="21" t="s">
        <v>48</v>
      </c>
    </row>
    <row r="7" spans="2:10" ht="12.75">
      <c r="B7" s="8">
        <f>DOLLAR((DAY(MINUTE(B3/38)/2+55)&amp;".4."&amp;B3)/7,)*7-6</f>
        <v>39530</v>
      </c>
      <c r="C7" s="9" t="s">
        <v>4</v>
      </c>
      <c r="D7" s="17"/>
      <c r="E7" s="21"/>
      <c r="F7" s="21"/>
      <c r="G7" s="21"/>
      <c r="H7" s="21"/>
      <c r="I7" s="21"/>
      <c r="J7" s="21" t="s">
        <v>41</v>
      </c>
    </row>
    <row r="8" spans="2:10" ht="12.75">
      <c r="B8" s="8">
        <f>B7+1</f>
        <v>39531</v>
      </c>
      <c r="C8" s="9" t="s">
        <v>5</v>
      </c>
      <c r="D8" s="17"/>
      <c r="E8" s="21" t="s">
        <v>51</v>
      </c>
      <c r="F8" s="21" t="s">
        <v>39</v>
      </c>
      <c r="G8" s="21"/>
      <c r="H8" s="21"/>
      <c r="I8" s="21"/>
      <c r="J8" s="21" t="s">
        <v>49</v>
      </c>
    </row>
    <row r="9" spans="2:10" ht="12.75">
      <c r="B9" s="8">
        <f>DATE(B3,5,1)</f>
        <v>39569</v>
      </c>
      <c r="C9" s="10" t="s">
        <v>6</v>
      </c>
      <c r="D9" s="17"/>
      <c r="E9" s="21"/>
      <c r="F9" s="21" t="s">
        <v>40</v>
      </c>
      <c r="G9" s="21"/>
      <c r="H9" s="21"/>
      <c r="I9" s="21"/>
      <c r="J9" s="21"/>
    </row>
    <row r="10" spans="2:10" ht="12.75">
      <c r="B10" s="8">
        <f>B7+39</f>
        <v>39569</v>
      </c>
      <c r="C10" s="9" t="s">
        <v>21</v>
      </c>
      <c r="D10" s="17"/>
      <c r="E10" s="21"/>
      <c r="F10" s="21" t="s">
        <v>43</v>
      </c>
      <c r="G10" s="21"/>
      <c r="H10" s="21"/>
      <c r="I10" s="21" t="s">
        <v>54</v>
      </c>
      <c r="J10" s="21" t="s">
        <v>39</v>
      </c>
    </row>
    <row r="11" spans="2:10" ht="12.75">
      <c r="B11" s="8">
        <f>B12-1</f>
        <v>39579</v>
      </c>
      <c r="C11" s="9" t="s">
        <v>9</v>
      </c>
      <c r="D11" s="17"/>
      <c r="E11" s="21"/>
      <c r="F11" s="21" t="s">
        <v>44</v>
      </c>
      <c r="G11" s="21"/>
      <c r="H11" s="21"/>
      <c r="I11" s="21"/>
      <c r="J11" s="21" t="s">
        <v>40</v>
      </c>
    </row>
    <row r="12" spans="2:10" ht="12.75">
      <c r="B12" s="8">
        <f>B7+50</f>
        <v>39580</v>
      </c>
      <c r="C12" s="9" t="s">
        <v>10</v>
      </c>
      <c r="D12" s="17"/>
      <c r="E12" s="21"/>
      <c r="F12" s="21" t="s">
        <v>46</v>
      </c>
      <c r="G12" s="21"/>
      <c r="H12" s="21"/>
      <c r="I12" s="21"/>
      <c r="J12" s="21" t="s">
        <v>44</v>
      </c>
    </row>
    <row r="13" spans="2:10" ht="12.75">
      <c r="B13" s="23">
        <f>B7+60</f>
        <v>39590</v>
      </c>
      <c r="C13" s="24" t="s">
        <v>11</v>
      </c>
      <c r="D13" s="17">
        <v>2</v>
      </c>
      <c r="E13" s="21"/>
      <c r="F13" s="21" t="s">
        <v>47</v>
      </c>
      <c r="G13" s="22"/>
      <c r="H13" s="21"/>
      <c r="I13" s="21"/>
      <c r="J13" s="21" t="s">
        <v>46</v>
      </c>
    </row>
    <row r="14" spans="2:10" ht="12.75">
      <c r="B14" s="23">
        <f>DATE(B3,8,15)</f>
        <v>39675</v>
      </c>
      <c r="C14" s="24" t="s">
        <v>33</v>
      </c>
      <c r="D14" s="17">
        <v>3</v>
      </c>
      <c r="E14" s="21"/>
      <c r="F14" s="21" t="s">
        <v>48</v>
      </c>
      <c r="G14" s="18" t="s">
        <v>56</v>
      </c>
      <c r="H14" s="21"/>
      <c r="I14" s="21"/>
      <c r="J14" s="21" t="s">
        <v>47</v>
      </c>
    </row>
    <row r="15" spans="2:10" ht="12.75">
      <c r="B15" s="8">
        <f>DATE(B3,10,3)</f>
        <v>39724</v>
      </c>
      <c r="C15" s="9" t="s">
        <v>18</v>
      </c>
      <c r="D15" s="17"/>
      <c r="E15" s="21"/>
      <c r="F15" s="21" t="s">
        <v>49</v>
      </c>
      <c r="G15" s="18" t="s">
        <v>57</v>
      </c>
      <c r="H15" s="21"/>
      <c r="I15" s="21"/>
      <c r="J15" s="21"/>
    </row>
    <row r="16" spans="2:10" ht="12.75">
      <c r="B16" s="23">
        <f>DATE(B3,10,31)</f>
        <v>39752</v>
      </c>
      <c r="C16" s="24" t="s">
        <v>36</v>
      </c>
      <c r="D16" s="17">
        <v>4</v>
      </c>
      <c r="E16" s="21"/>
      <c r="F16" s="21"/>
      <c r="G16" s="17"/>
      <c r="H16" s="21"/>
      <c r="I16" s="21" t="s">
        <v>55</v>
      </c>
      <c r="J16" s="21" t="s">
        <v>48</v>
      </c>
    </row>
    <row r="17" spans="2:10" ht="12.75">
      <c r="B17" s="23">
        <f>DATE(B3,11,1)</f>
        <v>39753</v>
      </c>
      <c r="C17" s="24" t="s">
        <v>12</v>
      </c>
      <c r="D17" s="17">
        <v>5</v>
      </c>
      <c r="E17" s="21" t="s">
        <v>52</v>
      </c>
      <c r="F17" s="21" t="s">
        <v>40</v>
      </c>
      <c r="G17" s="17" t="s">
        <v>58</v>
      </c>
      <c r="H17" s="21"/>
      <c r="I17" s="21"/>
      <c r="J17" s="21"/>
    </row>
    <row r="18" spans="2:10" ht="12.75">
      <c r="B18" s="23">
        <f>DATE(B3,12,25)-WEEKDAY(DATE(B3,12,25),2)-4*7-4</f>
        <v>39771</v>
      </c>
      <c r="C18" s="24" t="s">
        <v>13</v>
      </c>
      <c r="D18" s="17">
        <v>6</v>
      </c>
      <c r="E18" s="21"/>
      <c r="F18" s="21" t="s">
        <v>47</v>
      </c>
      <c r="G18" s="21"/>
      <c r="H18" s="21"/>
      <c r="I18" s="21"/>
      <c r="J18" s="21"/>
    </row>
    <row r="19" spans="2:7" ht="12.75">
      <c r="B19" s="8">
        <f>DATE(B3,12,25)</f>
        <v>39807</v>
      </c>
      <c r="C19" s="9" t="s">
        <v>19</v>
      </c>
      <c r="D19" s="17"/>
      <c r="G19" s="3"/>
    </row>
    <row r="20" spans="2:7" ht="13.5" thickBot="1">
      <c r="B20" s="11">
        <f>DATE(B3,12,26)</f>
        <v>39808</v>
      </c>
      <c r="C20" s="12" t="s">
        <v>20</v>
      </c>
      <c r="D20" s="17"/>
      <c r="G20" s="3"/>
    </row>
    <row r="22" ht="12.75">
      <c r="E22" s="20" t="s">
        <v>68</v>
      </c>
    </row>
    <row r="23" ht="12.75">
      <c r="E23" t="s">
        <v>61</v>
      </c>
    </row>
    <row r="24" ht="12.75">
      <c r="E24" t="s">
        <v>62</v>
      </c>
    </row>
    <row r="25" ht="12.75">
      <c r="E25" s="20" t="s">
        <v>69</v>
      </c>
    </row>
    <row r="26" ht="12.75">
      <c r="E26" t="s">
        <v>63</v>
      </c>
    </row>
    <row r="27" ht="12.75">
      <c r="E27" t="s">
        <v>64</v>
      </c>
    </row>
    <row r="28" ht="12.75">
      <c r="E28" t="s">
        <v>65</v>
      </c>
    </row>
    <row r="29" ht="12.75">
      <c r="E29" t="s">
        <v>66</v>
      </c>
    </row>
    <row r="30" ht="12.75">
      <c r="E30" s="20" t="s">
        <v>70</v>
      </c>
    </row>
    <row r="31" ht="12.75">
      <c r="E31" t="s">
        <v>67</v>
      </c>
    </row>
    <row r="51" ht="12.75">
      <c r="H51" s="13"/>
    </row>
  </sheetData>
  <mergeCells count="1">
    <mergeCell ref="B3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9.7109375" style="0" bestFit="1" customWidth="1"/>
    <col min="2" max="2" width="11.8515625" style="0" bestFit="1" customWidth="1"/>
    <col min="3" max="3" width="74.7109375" style="0" customWidth="1"/>
  </cols>
  <sheetData>
    <row r="1" ht="13.5" thickBot="1">
      <c r="A1" s="13" t="s">
        <v>83</v>
      </c>
    </row>
    <row r="2" spans="1:3" ht="13.5" thickBot="1">
      <c r="A2" s="38">
        <f>Feiertage!B3</f>
        <v>2008</v>
      </c>
      <c r="C2" s="16" t="s">
        <v>85</v>
      </c>
    </row>
    <row r="3" spans="1:3" ht="12.75">
      <c r="A3" s="14" t="s">
        <v>0</v>
      </c>
      <c r="B3" s="7">
        <f>DATE(A$2,1,1)</f>
        <v>39448</v>
      </c>
      <c r="C3" s="2" t="s">
        <v>86</v>
      </c>
    </row>
    <row r="4" spans="1:3" ht="12.75">
      <c r="A4" s="5" t="s">
        <v>30</v>
      </c>
      <c r="B4" s="7">
        <f>DATE(A$2,2,2)</f>
        <v>39480</v>
      </c>
      <c r="C4" s="2" t="s">
        <v>87</v>
      </c>
    </row>
    <row r="5" spans="1:3" ht="12.75">
      <c r="A5" s="5" t="s">
        <v>1</v>
      </c>
      <c r="B5" s="7">
        <f>DATE(A$2,1,6)</f>
        <v>39453</v>
      </c>
      <c r="C5" s="2" t="s">
        <v>88</v>
      </c>
    </row>
    <row r="6" spans="1:3" ht="12.75">
      <c r="A6" s="5" t="s">
        <v>82</v>
      </c>
      <c r="B6" s="7">
        <f>B$13-52</f>
        <v>39478</v>
      </c>
      <c r="C6" s="2" t="s">
        <v>89</v>
      </c>
    </row>
    <row r="7" spans="1:3" ht="12.75">
      <c r="A7" s="5" t="s">
        <v>28</v>
      </c>
      <c r="B7" s="7">
        <f>B$13-48</f>
        <v>39482</v>
      </c>
      <c r="C7" s="2" t="s">
        <v>90</v>
      </c>
    </row>
    <row r="8" spans="1:3" ht="12.75">
      <c r="A8" s="5" t="s">
        <v>2</v>
      </c>
      <c r="B8" s="7">
        <f>B$13-47</f>
        <v>39483</v>
      </c>
      <c r="C8" s="2" t="s">
        <v>91</v>
      </c>
    </row>
    <row r="9" spans="1:3" ht="12.75">
      <c r="A9" s="5" t="s">
        <v>29</v>
      </c>
      <c r="B9" s="7">
        <f>B$13-46</f>
        <v>39484</v>
      </c>
      <c r="C9" s="2" t="s">
        <v>92</v>
      </c>
    </row>
    <row r="10" spans="1:3" ht="12.75">
      <c r="A10" s="5" t="s">
        <v>31</v>
      </c>
      <c r="B10" s="7">
        <f>DATE(A$2,3,25)</f>
        <v>39532</v>
      </c>
      <c r="C10" s="2" t="s">
        <v>93</v>
      </c>
    </row>
    <row r="11" spans="1:3" ht="12.75">
      <c r="A11" s="15" t="s">
        <v>37</v>
      </c>
      <c r="B11" s="7">
        <f>B$12-2</f>
        <v>39526</v>
      </c>
      <c r="C11" s="2" t="s">
        <v>94</v>
      </c>
    </row>
    <row r="12" spans="1:3" ht="12.75">
      <c r="A12" s="14" t="s">
        <v>3</v>
      </c>
      <c r="B12" s="7">
        <f>B$13-2</f>
        <v>39528</v>
      </c>
      <c r="C12" s="2" t="s">
        <v>95</v>
      </c>
    </row>
    <row r="13" spans="1:3" ht="12.75">
      <c r="A13" s="14" t="s">
        <v>4</v>
      </c>
      <c r="B13" s="7">
        <f>DOLLAR((DAY(MINUTE(A$2/38)/2+55)&amp;".4."&amp;A$2)/7,)*7-6</f>
        <v>39530</v>
      </c>
      <c r="C13" s="2" t="s">
        <v>96</v>
      </c>
    </row>
    <row r="14" spans="1:3" ht="12.75">
      <c r="A14" s="14" t="s">
        <v>5</v>
      </c>
      <c r="B14" s="7">
        <f>B$13+1</f>
        <v>39531</v>
      </c>
      <c r="C14" s="2" t="s">
        <v>97</v>
      </c>
    </row>
    <row r="15" spans="1:3" ht="12.75">
      <c r="A15" s="14" t="s">
        <v>6</v>
      </c>
      <c r="B15" s="7">
        <f>DATE(A$2,5,1)</f>
        <v>39569</v>
      </c>
      <c r="C15" s="2" t="s">
        <v>98</v>
      </c>
    </row>
    <row r="16" spans="1:3" ht="12.75">
      <c r="A16" s="14" t="s">
        <v>7</v>
      </c>
      <c r="B16" s="7">
        <f>B$13+39</f>
        <v>39569</v>
      </c>
      <c r="C16" s="2" t="s">
        <v>99</v>
      </c>
    </row>
    <row r="17" spans="1:3" ht="12.75">
      <c r="A17" s="5" t="s">
        <v>8</v>
      </c>
      <c r="B17" s="7">
        <f>DATE(A$2,5,1)+15-WEEKDAY(DATE(A$2,5,1))</f>
        <v>39579</v>
      </c>
      <c r="C17" s="2" t="s">
        <v>100</v>
      </c>
    </row>
    <row r="18" spans="1:3" ht="12.75">
      <c r="A18" s="14" t="s">
        <v>9</v>
      </c>
      <c r="B18" s="7">
        <f>B$13+49</f>
        <v>39579</v>
      </c>
      <c r="C18" s="2" t="s">
        <v>101</v>
      </c>
    </row>
    <row r="19" spans="1:3" ht="12.75">
      <c r="A19" s="14" t="s">
        <v>10</v>
      </c>
      <c r="B19" s="7">
        <f>B$13+50</f>
        <v>39580</v>
      </c>
      <c r="C19" s="2" t="s">
        <v>102</v>
      </c>
    </row>
    <row r="20" spans="1:3" ht="12.75">
      <c r="A20" s="15" t="s">
        <v>11</v>
      </c>
      <c r="B20" s="7">
        <f>B$13+60</f>
        <v>39590</v>
      </c>
      <c r="C20" s="2" t="s">
        <v>103</v>
      </c>
    </row>
    <row r="21" spans="1:3" ht="12.75">
      <c r="A21" s="5" t="s">
        <v>32</v>
      </c>
      <c r="B21" s="7">
        <f>DATE(A$2,6,29)</f>
        <v>39628</v>
      </c>
      <c r="C21" s="2" t="s">
        <v>104</v>
      </c>
    </row>
    <row r="22" spans="1:3" ht="12.75">
      <c r="A22" s="5" t="s">
        <v>60</v>
      </c>
      <c r="B22" s="7">
        <f>DATE(A$2,8,8)</f>
        <v>39668</v>
      </c>
      <c r="C22" s="2" t="s">
        <v>105</v>
      </c>
    </row>
    <row r="23" spans="1:3" ht="12.75">
      <c r="A23" s="5" t="s">
        <v>33</v>
      </c>
      <c r="B23" s="7">
        <f>DATE(A$2,8,15)</f>
        <v>39675</v>
      </c>
      <c r="C23" s="2" t="s">
        <v>106</v>
      </c>
    </row>
    <row r="24" spans="1:3" ht="12.75">
      <c r="A24" s="5" t="s">
        <v>34</v>
      </c>
      <c r="B24" s="7">
        <f>DATE(A$2,9,8)</f>
        <v>39699</v>
      </c>
      <c r="C24" s="2" t="s">
        <v>107</v>
      </c>
    </row>
    <row r="25" spans="1:3" ht="12.75">
      <c r="A25" s="5" t="s">
        <v>35</v>
      </c>
      <c r="B25" s="7">
        <f>DATE(A$2,10,IF(MOD(DATE(A$2,10,1)-B$13+1,7)=1,1,9-MOD(DATE(A$2,10,1)-B$13+1,7)))</f>
        <v>39726</v>
      </c>
      <c r="C25" s="25" t="s">
        <v>108</v>
      </c>
    </row>
    <row r="26" spans="1:3" ht="12.75">
      <c r="A26" s="14" t="s">
        <v>18</v>
      </c>
      <c r="B26" s="7">
        <f>DATE(A$2,10,3)</f>
        <v>39724</v>
      </c>
      <c r="C26" s="2" t="s">
        <v>109</v>
      </c>
    </row>
    <row r="27" spans="1:3" ht="12.75">
      <c r="A27" s="5" t="s">
        <v>36</v>
      </c>
      <c r="B27" s="7">
        <f>DATE(A$2,10,31)</f>
        <v>39752</v>
      </c>
      <c r="C27" s="2" t="s">
        <v>110</v>
      </c>
    </row>
    <row r="28" spans="1:3" ht="12.75">
      <c r="A28" s="5" t="s">
        <v>12</v>
      </c>
      <c r="B28" s="7">
        <f>DATE(A$2,11,1)</f>
        <v>39753</v>
      </c>
      <c r="C28" s="2" t="s">
        <v>111</v>
      </c>
    </row>
    <row r="29" spans="1:3" ht="12.75">
      <c r="A29" s="5" t="s">
        <v>22</v>
      </c>
      <c r="B29" s="7">
        <f>B37-WEEKDAY(B37,2)-5*7</f>
        <v>39768</v>
      </c>
      <c r="C29" s="6" t="s">
        <v>112</v>
      </c>
    </row>
    <row r="30" spans="1:3" ht="12.75">
      <c r="A30" s="5" t="s">
        <v>13</v>
      </c>
      <c r="B30" s="7">
        <f>B37-WEEKDAY(B37,2)-4*7-4</f>
        <v>39771</v>
      </c>
      <c r="C30" s="6" t="s">
        <v>113</v>
      </c>
    </row>
    <row r="31" spans="1:3" ht="12.75">
      <c r="A31" s="5" t="s">
        <v>23</v>
      </c>
      <c r="B31" s="7">
        <f>B37-WEEKDAY(B37,2)-4*7</f>
        <v>39775</v>
      </c>
      <c r="C31" s="6" t="s">
        <v>114</v>
      </c>
    </row>
    <row r="32" spans="1:3" ht="12.75">
      <c r="A32" s="5" t="s">
        <v>24</v>
      </c>
      <c r="B32" s="7">
        <f>B37-WEEKDAY(B37,2)-3*7</f>
        <v>39782</v>
      </c>
      <c r="C32" s="6" t="s">
        <v>115</v>
      </c>
    </row>
    <row r="33" spans="1:3" ht="12.75">
      <c r="A33" s="5" t="s">
        <v>25</v>
      </c>
      <c r="B33" s="7">
        <f>B37-WEEKDAY(B37,2)-2*7</f>
        <v>39789</v>
      </c>
      <c r="C33" s="6" t="s">
        <v>116</v>
      </c>
    </row>
    <row r="34" spans="1:3" ht="12.75">
      <c r="A34" s="5" t="s">
        <v>26</v>
      </c>
      <c r="B34" s="7">
        <f>B37-WEEKDAY(B37,2)-1*7</f>
        <v>39796</v>
      </c>
      <c r="C34" s="6" t="s">
        <v>117</v>
      </c>
    </row>
    <row r="35" spans="1:3" ht="12.75">
      <c r="A35" s="5" t="s">
        <v>27</v>
      </c>
      <c r="B35" s="7">
        <f>B37-WEEKDAY(B37,2)</f>
        <v>39803</v>
      </c>
      <c r="C35" s="6" t="s">
        <v>118</v>
      </c>
    </row>
    <row r="36" spans="1:3" ht="12.75">
      <c r="A36" s="5" t="s">
        <v>14</v>
      </c>
      <c r="B36" s="7">
        <f>DATE(A$2,12,24)</f>
        <v>39806</v>
      </c>
      <c r="C36" s="2" t="s">
        <v>119</v>
      </c>
    </row>
    <row r="37" spans="1:3" ht="12.75">
      <c r="A37" s="14" t="s">
        <v>15</v>
      </c>
      <c r="B37" s="7">
        <f>DATE(A$2,12,25)</f>
        <v>39807</v>
      </c>
      <c r="C37" s="2" t="s">
        <v>120</v>
      </c>
    </row>
    <row r="38" spans="1:3" ht="12.75">
      <c r="A38" s="14" t="s">
        <v>16</v>
      </c>
      <c r="B38" s="7">
        <f>DATE(A$2,12,26)</f>
        <v>39808</v>
      </c>
      <c r="C38" s="2" t="s">
        <v>121</v>
      </c>
    </row>
    <row r="39" spans="1:3" ht="12.75">
      <c r="A39" s="5" t="s">
        <v>17</v>
      </c>
      <c r="B39" s="7">
        <f>DATE(A$2,12,31)</f>
        <v>39813</v>
      </c>
      <c r="C39" s="2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2" sqref="D2"/>
    </sheetView>
  </sheetViews>
  <sheetFormatPr defaultColWidth="11.421875" defaultRowHeight="12.75"/>
  <cols>
    <col min="1" max="1" width="13.8515625" style="0" bestFit="1" customWidth="1"/>
    <col min="2" max="2" width="16.140625" style="0" customWidth="1"/>
    <col min="3" max="3" width="16.140625" style="0" bestFit="1" customWidth="1"/>
    <col min="5" max="5" width="16.140625" style="0" customWidth="1"/>
  </cols>
  <sheetData>
    <row r="1" spans="1:4" ht="13.5" thickBot="1">
      <c r="A1" s="42" t="s">
        <v>84</v>
      </c>
      <c r="D1" s="39" t="s">
        <v>75</v>
      </c>
    </row>
    <row r="2" spans="1:4" ht="13.5" thickBot="1">
      <c r="A2" s="43">
        <f>INT(D2/100)</f>
        <v>20</v>
      </c>
      <c r="D2" s="38">
        <v>2008</v>
      </c>
    </row>
    <row r="3" spans="1:5" ht="12.75">
      <c r="A3" s="43">
        <f>MOD(19*MOD(D2,19)+A2-INT(A2/4)-INT((A2-INT((A2+8)/25)+1)/3)+15,30)</f>
        <v>1</v>
      </c>
      <c r="B3" s="4"/>
      <c r="E3" s="13"/>
    </row>
    <row r="4" spans="1:5" ht="12.75">
      <c r="A4" s="43">
        <f>MOD(32+2*MOD(A2,4)+2*INT(MOD(D2,100)/4)-A3-MOD(MOD(D2,100),4),7)</f>
        <v>0</v>
      </c>
      <c r="C4" s="19" t="s">
        <v>76</v>
      </c>
      <c r="E4" s="19" t="s">
        <v>74</v>
      </c>
    </row>
    <row r="5" spans="1:5" ht="13.5" thickBot="1">
      <c r="A5" s="44">
        <f>A3+A4-7*INT((MOD(D2,19)+11*A3+22*A4)/451)+22</f>
        <v>23</v>
      </c>
      <c r="B5" s="37" t="s">
        <v>81</v>
      </c>
      <c r="C5" s="1" t="s">
        <v>79</v>
      </c>
      <c r="E5" s="1" t="s">
        <v>80</v>
      </c>
    </row>
    <row r="6" ht="13.5" thickBot="1">
      <c r="C6" s="3"/>
    </row>
    <row r="7" spans="2:5" ht="12.75">
      <c r="B7" s="26" t="s">
        <v>0</v>
      </c>
      <c r="C7" s="27">
        <f>DATE(D2,1,1)</f>
        <v>39448</v>
      </c>
      <c r="E7" s="27">
        <f>DATE(D2,1,1)</f>
        <v>39448</v>
      </c>
    </row>
    <row r="8" spans="2:5" ht="12.75">
      <c r="B8" s="28" t="s">
        <v>38</v>
      </c>
      <c r="C8" s="29">
        <f>DATE(D2,1,6)</f>
        <v>39453</v>
      </c>
      <c r="E8" s="29">
        <f>DATE(D2,1,6)</f>
        <v>39453</v>
      </c>
    </row>
    <row r="9" spans="2:5" ht="12.75">
      <c r="B9" s="30" t="s">
        <v>3</v>
      </c>
      <c r="C9" s="31">
        <f>C10-2</f>
        <v>39528</v>
      </c>
      <c r="E9" s="31">
        <f>E10-2</f>
        <v>39528</v>
      </c>
    </row>
    <row r="10" spans="2:5" ht="12.75">
      <c r="B10" s="35" t="s">
        <v>4</v>
      </c>
      <c r="C10" s="36" t="str">
        <f>TEXT(IF(A5-31&lt;1,A5,A5-31),"0#")&amp;"."&amp;IF(A5&gt;31,"04.","03.")&amp;D2</f>
        <v>23.03.2008</v>
      </c>
      <c r="E10" s="36">
        <f>DOLLAR((DAY(MINUTE(D2/38)/2+55)&amp;".4."&amp;D2)/7,)*7-6</f>
        <v>39530</v>
      </c>
    </row>
    <row r="11" spans="2:5" ht="12.75">
      <c r="B11" s="30" t="s">
        <v>5</v>
      </c>
      <c r="C11" s="31">
        <f>C10+1</f>
        <v>39531</v>
      </c>
      <c r="E11" s="31">
        <f>E10+1</f>
        <v>39531</v>
      </c>
    </row>
    <row r="12" spans="2:5" ht="12.75">
      <c r="B12" s="32" t="s">
        <v>6</v>
      </c>
      <c r="C12" s="31">
        <f>DATE(D2,5,1)</f>
        <v>39569</v>
      </c>
      <c r="E12" s="31">
        <f>DATE(D2,5,1)</f>
        <v>39569</v>
      </c>
    </row>
    <row r="13" spans="2:5" ht="12.75">
      <c r="B13" s="30" t="s">
        <v>21</v>
      </c>
      <c r="C13" s="31">
        <f>C10+39</f>
        <v>39569</v>
      </c>
      <c r="E13" s="31">
        <f>E10+39</f>
        <v>39569</v>
      </c>
    </row>
    <row r="14" spans="2:5" ht="12.75">
      <c r="B14" s="30" t="s">
        <v>9</v>
      </c>
      <c r="C14" s="31">
        <f>C15-1</f>
        <v>39579</v>
      </c>
      <c r="E14" s="31">
        <f>E15-1</f>
        <v>39579</v>
      </c>
    </row>
    <row r="15" spans="2:5" ht="12.75">
      <c r="B15" s="30" t="s">
        <v>10</v>
      </c>
      <c r="C15" s="31">
        <f>C10+50</f>
        <v>39580</v>
      </c>
      <c r="E15" s="31">
        <f>E10+50</f>
        <v>39580</v>
      </c>
    </row>
    <row r="16" spans="2:5" ht="12.75">
      <c r="B16" s="28" t="s">
        <v>11</v>
      </c>
      <c r="C16" s="29">
        <f>C10+60</f>
        <v>39590</v>
      </c>
      <c r="E16" s="29">
        <f>E10+60</f>
        <v>39590</v>
      </c>
    </row>
    <row r="17" spans="2:5" ht="12.75">
      <c r="B17" s="28" t="s">
        <v>33</v>
      </c>
      <c r="C17" s="29">
        <f>DATE(D2,8,15)</f>
        <v>39675</v>
      </c>
      <c r="E17" s="29">
        <f>DATE(D2,8,15)</f>
        <v>39675</v>
      </c>
    </row>
    <row r="18" spans="2:5" ht="12.75">
      <c r="B18" s="30" t="s">
        <v>18</v>
      </c>
      <c r="C18" s="31">
        <f>DATE(D2,10,3)</f>
        <v>39724</v>
      </c>
      <c r="E18" s="31">
        <f>DATE(D2,10,3)</f>
        <v>39724</v>
      </c>
    </row>
    <row r="19" spans="2:5" ht="12.75">
      <c r="B19" s="28" t="s">
        <v>36</v>
      </c>
      <c r="C19" s="29">
        <f>DATE(D2,10,31)</f>
        <v>39752</v>
      </c>
      <c r="E19" s="29">
        <f>DATE(D2,10,31)</f>
        <v>39752</v>
      </c>
    </row>
    <row r="20" spans="2:5" ht="12.75">
      <c r="B20" s="28" t="s">
        <v>12</v>
      </c>
      <c r="C20" s="29">
        <f>DATE(D2,11,1)</f>
        <v>39753</v>
      </c>
      <c r="E20" s="29">
        <f>DATE(D2,11,1)</f>
        <v>39753</v>
      </c>
    </row>
    <row r="21" spans="2:5" ht="12.75">
      <c r="B21" s="28" t="s">
        <v>13</v>
      </c>
      <c r="C21" s="29">
        <f>DATE(D2,12,25)-WEEKDAY(DATE(D2,12,25),2)-4*7-4</f>
        <v>39771</v>
      </c>
      <c r="E21" s="29">
        <f>DATE(D2,12,25)-WEEKDAY(DATE(D2,12,25),2)-4*7-4</f>
        <v>39771</v>
      </c>
    </row>
    <row r="22" spans="2:5" ht="12.75">
      <c r="B22" s="30" t="s">
        <v>19</v>
      </c>
      <c r="C22" s="31">
        <f>DATE(D2,12,25)</f>
        <v>39807</v>
      </c>
      <c r="E22" s="31">
        <f>DATE(D2,12,25)</f>
        <v>39807</v>
      </c>
    </row>
    <row r="23" spans="2:5" ht="13.5" thickBot="1">
      <c r="B23" s="33" t="s">
        <v>20</v>
      </c>
      <c r="C23" s="34">
        <f>DATE(D2,12,26)</f>
        <v>39808</v>
      </c>
      <c r="E23" s="34">
        <f>DATE(D2,12,26)</f>
        <v>39808</v>
      </c>
    </row>
    <row r="25" spans="1:2" ht="12.75">
      <c r="A25" s="13" t="s">
        <v>74</v>
      </c>
      <c r="B25" s="3" t="s">
        <v>71</v>
      </c>
    </row>
    <row r="27" spans="1:2" ht="12.75">
      <c r="A27" s="13" t="s">
        <v>73</v>
      </c>
      <c r="B27" s="3" t="s">
        <v>72</v>
      </c>
    </row>
    <row r="29" ht="12.75">
      <c r="A29" t="s">
        <v>78</v>
      </c>
    </row>
    <row r="30" ht="12.75">
      <c r="A30" t="s">
        <v>77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Friedel Schmidt</dc:creator>
  <cp:keywords/>
  <dc:description/>
  <cp:lastModifiedBy>.</cp:lastModifiedBy>
  <dcterms:created xsi:type="dcterms:W3CDTF">2002-02-10T21:43:04Z</dcterms:created>
  <dcterms:modified xsi:type="dcterms:W3CDTF">2008-02-23T15:27:37Z</dcterms:modified>
  <cp:category/>
  <cp:version/>
  <cp:contentType/>
  <cp:contentStatus/>
</cp:coreProperties>
</file>